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Data" sheetId="2" state="visible" r:id="rId4"/>
    <sheet name="Assumption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<sst xmlns="http://schemas.openxmlformats.org/spreadsheetml/2006/main" count="120" uniqueCount="89">
  <si>
    <t xml:space="preserve">Lumen Rota × Falkstad — Renewal Path Model</t>
  </si>
  <si>
    <t xml:space="preserve">PATH B vs PATH A — THREE-YEAR VALUE</t>
  </si>
  <si>
    <t xml:space="preserve">Metric</t>
  </si>
  <si>
    <t xml:space="preserve">Today</t>
  </si>
  <si>
    <t xml:space="preserve">Year 1</t>
  </si>
  <si>
    <t xml:space="preserve">Year 2</t>
  </si>
  <si>
    <t xml:space="preserve">Year 3</t>
  </si>
  <si>
    <t xml:space="preserve">Path B contract value</t>
  </si>
  <si>
    <t xml:space="preserve">Path A contract value</t>
  </si>
  <si>
    <t xml:space="preserve">Path B vs Path A gap</t>
  </si>
  <si>
    <t xml:space="preserve">Active seats</t>
  </si>
  <si>
    <t xml:space="preserve">Path B gross margin €</t>
  </si>
  <si>
    <t xml:space="preserve">Plan</t>
  </si>
  <si>
    <t xml:space="preserve">Reset the Falkstad contract from licensed-seat to per-active-seat-per-month pricing, landing Year-1 at roughly €560,000.</t>
  </si>
  <si>
    <t xml:space="preserve">Hold the dedicated CSM and solution architect on the account to run the rebuild motion.</t>
  </si>
  <si>
    <t xml:space="preserve">Recover active seats from 8,900 toward the 14,200 licensed baseline through the four-stage gated recovery.</t>
  </si>
  <si>
    <t xml:space="preserve">Bring a fraction of the 144 undeployed stores live over Years 2 and 3 to add active-seat volume.</t>
  </si>
  <si>
    <t xml:space="preserve">Compare Path B against Path A held flat at €840,000, showing where the consumption-priced account overtakes the flat renewal.</t>
  </si>
  <si>
    <t xml:space="preserve">Rule out Path C using the comparable account's post-migration ratio applied to Falkstad, as a directional proxy only.</t>
  </si>
  <si>
    <t xml:space="preserve">Data</t>
  </si>
  <si>
    <t xml:space="preserve">ACTIVATION SCENARIO</t>
  </si>
  <si>
    <t xml:space="preserve">Item</t>
  </si>
  <si>
    <t xml:space="preserve">today</t>
  </si>
  <si>
    <t xml:space="preserve">year_1</t>
  </si>
  <si>
    <t xml:space="preserve">year_2</t>
  </si>
  <si>
    <t xml:space="preserve">year_3</t>
  </si>
  <si>
    <t xml:space="preserve">Activation rate</t>
  </si>
  <si>
    <t xml:space="preserve">PATH B REVENUE (CONSUMPTION)</t>
  </si>
  <si>
    <t xml:space="preserve">Path B annual revenue</t>
  </si>
  <si>
    <t xml:space="preserve">PATH A REVENUE (FLAT RENEWAL)</t>
  </si>
  <si>
    <t xml:space="preserve">Path A annual revenue</t>
  </si>
  <si>
    <t xml:space="preserve">PATH C REVENUE (SELF-SERVE PROXY)</t>
  </si>
  <si>
    <t xml:space="preserve">Path C annual revenue (proxy)</t>
  </si>
  <si>
    <t xml:space="preserve">PATH B VS PATH A</t>
  </si>
  <si>
    <t xml:space="preserve">Path B minus Path A</t>
  </si>
  <si>
    <t xml:space="preserve">Cumulative gap (3-year)</t>
  </si>
  <si>
    <t xml:space="preserve">PATH B MARGIN</t>
  </si>
  <si>
    <t xml:space="preserve">Gross margin €</t>
  </si>
  <si>
    <t xml:space="preserve">ACCOUNT DIAGNOSTICS</t>
  </si>
  <si>
    <t xml:space="preserve">Activation rate today</t>
  </si>
  <si>
    <t xml:space="preserve">Store deployment rate</t>
  </si>
  <si>
    <t xml:space="preserve">Year-1 price reset (€)</t>
  </si>
  <si>
    <t xml:space="preserve">Path C value concession</t>
  </si>
  <si>
    <t xml:space="preserve">Assumption</t>
  </si>
  <si>
    <t xml:space="preserve">Value</t>
  </si>
  <si>
    <t xml:space="preserve">Source</t>
  </si>
  <si>
    <t xml:space="preserve">ACCOUNT TODAY</t>
  </si>
  <si>
    <t xml:space="preserve">Current annual contract value</t>
  </si>
  <si>
    <t xml:space="preserve">Case prompt: contract value €840,000 a year, down from €890,000 at last renewal.</t>
  </si>
  <si>
    <t xml:space="preserve">Prior renewal contract value</t>
  </si>
  <si>
    <t xml:space="preserve">Case prompt: contract value down from €890,000 at last renewal.</t>
  </si>
  <si>
    <t xml:space="preserve">Licensed seats</t>
  </si>
  <si>
    <t xml:space="preserve">Case prompt: licensed seats 14,200.</t>
  </si>
  <si>
    <t xml:space="preserve">Active seats (last 30 days)</t>
  </si>
  <si>
    <t xml:space="preserve">Case prompt: seats active in the last 30 days 8,900.</t>
  </si>
  <si>
    <t xml:space="preserve">Total Falkstad stores</t>
  </si>
  <si>
    <t xml:space="preserve">Case prompt: Falkstad runs 412 stores.</t>
  </si>
  <si>
    <t xml:space="preserve">Stores with Lumen Rota deployed</t>
  </si>
  <si>
    <t xml:space="preserve">Case prompt: Lumen Rota deployed in 268 of the 412 stores.</t>
  </si>
  <si>
    <t xml:space="preserve">Stores not yet deployed</t>
  </si>
  <si>
    <t xml:space="preserve">Case prompt: 144 stores not yet deployed (412 total minus 268 deployed).</t>
  </si>
  <si>
    <t xml:space="preserve">Gross margin on account</t>
  </si>
  <si>
    <t xml:space="preserve">Case prompt: gross margin on the account is 71%.</t>
  </si>
  <si>
    <t xml:space="preserve">Current annual cost to serve</t>
  </si>
  <si>
    <t xml:space="preserve">Case prompt: cost to serve €244,000 a year.</t>
  </si>
  <si>
    <t xml:space="preserve">Dedicated CSM and SA cost</t>
  </si>
  <si>
    <t xml:space="preserve">Case prompt: of the €244,000 cost to serve, €96,000 is the dedicated CSM and solution architect.</t>
  </si>
  <si>
    <t xml:space="preserve">PRICING</t>
  </si>
  <si>
    <t xml:space="preserve">Path B Year-1 value at today's activity</t>
  </si>
  <si>
    <t xml:space="preserve">Case prompt: consumption pricing at today's activity means about €560,000 a year.</t>
  </si>
  <si>
    <t xml:space="preserve">Per-active-seat monthly rate</t>
  </si>
  <si>
    <t xml:space="preserve">Extrapolated — not provided in case: Derived from case-given €560,000 Year-1 value ÷ (8,900 active seats × 12 months) = €5.24 per active seat per month. This becomes the fixed rate under Path B consumption pricing.</t>
  </si>
  <si>
    <t xml:space="preserve">Path A flat renewal price</t>
  </si>
  <si>
    <t xml:space="preserve">Case prompt: Path A is to renew flat at €840,000.</t>
  </si>
  <si>
    <t xml:space="preserve">Comparable account pre-self-serve ACV</t>
  </si>
  <si>
    <t xml:space="preserve">Case prompt: comparable account fell from €510,000 pre-migration.</t>
  </si>
  <si>
    <t xml:space="preserve">Comparable account post-self-serve ACV</t>
  </si>
  <si>
    <t xml:space="preserve">Case prompt: comparable account fell to €180,000 after migration.</t>
  </si>
  <si>
    <t xml:space="preserve">Comparable post-migration cost to serve</t>
  </si>
  <si>
    <t xml:space="preserve">Case prompt: comparable account costs €31,000 a year to serve post-migration.</t>
  </si>
  <si>
    <t xml:space="preserve">RECOVERY SCENARIO</t>
  </si>
  <si>
    <t xml:space="preserve">Active seats Year 1</t>
  </si>
  <si>
    <t xml:space="preserve">Anchored in case-given 8,900 active seats today. Year 1 holds flat because the four gated recovery stages (diagnose → re-baseline → re-onboard → re-commit) run through Year 1 without agreed dates; no activation lift is booked until stages complete.</t>
  </si>
  <si>
    <t xml:space="preserve">Active seats Year 2</t>
  </si>
  <si>
    <t xml:space="preserve">Extrapolated — not provided in case (flagged as a data gap): Anchored in case-given 8,900 active today and 14,200 licensed. Year 2 gain of 1,300 seats reflects re-onboarding the 11 high-ticket stores plus early rollout of ~15 of the 144 undeployed stores at roughly the estate-average 33 active seats per deployed store (8,900 ÷ 268). Conservative — closes ~25% of the 5,300-seat activation gap.</t>
  </si>
  <si>
    <t xml:space="preserve">Active seats Year 3</t>
  </si>
  <si>
    <t xml:space="preserve">Extrapolated — not provided in case (flagged as a data gap): Anchored in case-given 8,900 active today and 14,200 licensed. Year 3 gain of another 1,300 seats reflects continued rollout of ~15 more of the 144 undeployed stores plus modest activation lift in the existing estate. Closes roughly half of the 5,300-seat gap over the three-year horizon.</t>
  </si>
  <si>
    <t xml:space="preserve">Path C self-serve retention ratio</t>
  </si>
  <si>
    <t xml:space="preserve">Extrapolated — not provided in case (flagged as a data gap): Derived from case-given comparable: €180,000 ÷ €510,000 = 35.3%. Applied to Falkstad's €840,000 as a directional rule-out proxy; flagged in the deck as a proxy, not a Falkstad-specific estimate.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</si>
</sst>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€#,##0,\K"/>
    <numFmt numFmtId="166" formatCode="#,##0"/>
    <numFmt numFmtId="167" formatCode="0.0%"/>
    <numFmt numFmtId="168" formatCode="\€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i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8000"/>
      <name val="Calibri"/>
      <family val="0"/>
      <charset val="1"/>
    </font>
    <font>
      <b val="true"/>
      <sz val="11"/>
      <name val="Cambria"/>
      <family val="0"/>
      <charset val="1"/>
    </font>
    <font>
      <b val="true"/>
      <sz val="12"/>
      <name val="Cambria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008000"/>
      <name val="Cambria"/>
      <family val="0"/>
      <charset val="1"/>
    </font>
    <font>
      <sz val="11"/>
      <color rgb="FF0000FF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E1B3C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E1B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5" min="2" style="0" width="15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0" t="s">
        <v>7</v>
      </c>
      <c r="B5" s="4" t="n">
        <f aca="false">Data!B10</f>
        <v>840000</v>
      </c>
      <c r="C5" s="4" t="n">
        <f aca="false">Data!C10</f>
        <v>559632</v>
      </c>
      <c r="D5" s="4" t="n">
        <f aca="false">Data!D10</f>
        <v>641376</v>
      </c>
      <c r="E5" s="4" t="n">
        <f aca="false">Data!E10</f>
        <v>723120</v>
      </c>
    </row>
    <row r="6" customFormat="false" ht="15" hidden="false" customHeight="false" outlineLevel="0" collapsed="false">
      <c r="A6" s="0" t="s">
        <v>8</v>
      </c>
      <c r="B6" s="4" t="n">
        <f aca="false">Data!B14</f>
        <v>840000</v>
      </c>
      <c r="C6" s="4" t="n">
        <f aca="false">Data!C14</f>
        <v>840000</v>
      </c>
      <c r="D6" s="4" t="n">
        <f aca="false">Data!D14</f>
        <v>840000</v>
      </c>
      <c r="E6" s="4" t="n">
        <f aca="false">Data!E14</f>
        <v>840000</v>
      </c>
    </row>
    <row r="7" customFormat="false" ht="15" hidden="false" customHeight="false" outlineLevel="0" collapsed="false">
      <c r="A7" s="0" t="s">
        <v>9</v>
      </c>
      <c r="B7" s="4" t="n">
        <f aca="false">Data!B22</f>
        <v>0</v>
      </c>
      <c r="C7" s="4" t="n">
        <f aca="false">Data!C22</f>
        <v>-280368</v>
      </c>
      <c r="D7" s="4" t="n">
        <f aca="false">Data!D22</f>
        <v>-198624</v>
      </c>
      <c r="E7" s="4" t="n">
        <f aca="false">Data!E22</f>
        <v>-116880</v>
      </c>
    </row>
    <row r="8" customFormat="false" ht="15" hidden="false" customHeight="false" outlineLevel="0" collapsed="false">
      <c r="A8" s="0" t="s">
        <v>10</v>
      </c>
      <c r="B8" s="5" t="n">
        <f aca="false">Data!B5</f>
        <v>8900</v>
      </c>
      <c r="C8" s="5" t="n">
        <f aca="false">Data!C5</f>
        <v>8900</v>
      </c>
      <c r="D8" s="5" t="n">
        <f aca="false">Data!D5</f>
        <v>10200</v>
      </c>
      <c r="E8" s="5" t="n">
        <f aca="false">Data!E5</f>
        <v>11500</v>
      </c>
    </row>
    <row r="9" customFormat="false" ht="15" hidden="false" customHeight="false" outlineLevel="0" collapsed="false">
      <c r="A9" s="0" t="s">
        <v>11</v>
      </c>
      <c r="B9" s="4" t="n">
        <f aca="false">Data!B27</f>
        <v>596400</v>
      </c>
      <c r="C9" s="4" t="n">
        <f aca="false">Data!C27</f>
        <v>397338.72</v>
      </c>
      <c r="D9" s="4" t="n">
        <f aca="false">Data!D27</f>
        <v>455376.96</v>
      </c>
      <c r="E9" s="4" t="n">
        <f aca="false">Data!E27</f>
        <v>513415.2</v>
      </c>
    </row>
    <row r="11" customFormat="false" ht="15" hidden="false" customHeight="false" outlineLevel="0" collapsed="false">
      <c r="A11" s="6" t="s">
        <v>12</v>
      </c>
    </row>
    <row r="12" customFormat="false" ht="23.85" hidden="false" customHeight="false" outlineLevel="0" collapsed="false">
      <c r="A12" s="7" t="s">
        <v>13</v>
      </c>
    </row>
    <row r="13" customFormat="false" ht="23.85" hidden="false" customHeight="false" outlineLevel="0" collapsed="false">
      <c r="A13" s="7" t="s">
        <v>14</v>
      </c>
    </row>
    <row r="14" customFormat="false" ht="23.85" hidden="false" customHeight="false" outlineLevel="0" collapsed="false">
      <c r="A14" s="7" t="s">
        <v>15</v>
      </c>
    </row>
    <row r="15" customFormat="false" ht="23.85" hidden="false" customHeight="false" outlineLevel="0" collapsed="false">
      <c r="A15" s="7" t="s">
        <v>16</v>
      </c>
    </row>
    <row r="16" customFormat="false" ht="23.85" hidden="false" customHeight="false" outlineLevel="0" collapsed="false">
      <c r="A16" s="7" t="s">
        <v>17</v>
      </c>
    </row>
    <row r="17" customFormat="false" ht="23.85" hidden="false" customHeight="false" outlineLevel="0" collapsed="false">
      <c r="A17" s="7" t="s">
        <v>18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5"/>
    <col collapsed="false" customWidth="true" hidden="false" outlineLevel="0" max="5" min="2" style="0" width="15"/>
  </cols>
  <sheetData>
    <row r="1" customFormat="false" ht="17.35" hidden="false" customHeight="false" outlineLevel="0" collapsed="false">
      <c r="A1" s="1" t="s">
        <v>19</v>
      </c>
    </row>
    <row r="3" customFormat="false" ht="15" hidden="false" customHeight="false" outlineLevel="0" collapsed="false">
      <c r="A3" s="8" t="s">
        <v>20</v>
      </c>
    </row>
    <row r="4" customFormat="false" ht="15" hidden="false" customHeight="false" outlineLevel="0" collapsed="false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</row>
    <row r="5" customFormat="false" ht="15" hidden="false" customHeight="false" outlineLevel="0" collapsed="false">
      <c r="A5" s="0" t="s">
        <v>10</v>
      </c>
      <c r="B5" s="5" t="n">
        <f aca="false">Assumptions!B6</f>
        <v>8900</v>
      </c>
      <c r="C5" s="5" t="n">
        <f aca="false">Assumptions!B21</f>
        <v>8900</v>
      </c>
      <c r="D5" s="5" t="n">
        <f aca="false">Assumptions!B22</f>
        <v>10200</v>
      </c>
      <c r="E5" s="5" t="n">
        <f aca="false">Assumptions!B23</f>
        <v>11500</v>
      </c>
    </row>
    <row r="6" customFormat="false" ht="15" hidden="false" customHeight="false" outlineLevel="0" collapsed="false">
      <c r="A6" s="0" t="s">
        <v>26</v>
      </c>
      <c r="B6" s="9" t="n">
        <f aca="false">Data!B5 / Assumptions!B5</f>
        <v>0.626760563380282</v>
      </c>
      <c r="C6" s="9" t="n">
        <f aca="false">Data!C5 / Assumptions!B5</f>
        <v>0.626760563380282</v>
      </c>
      <c r="D6" s="9" t="n">
        <f aca="false">Data!D5 / Assumptions!B5</f>
        <v>0.71830985915493</v>
      </c>
      <c r="E6" s="9" t="n">
        <f aca="false">Data!E5 / Assumptions!B5</f>
        <v>0.809859154929578</v>
      </c>
    </row>
    <row r="8" customFormat="false" ht="15" hidden="false" customHeight="false" outlineLevel="0" collapsed="false">
      <c r="A8" s="8" t="s">
        <v>27</v>
      </c>
    </row>
    <row r="9" customFormat="false" ht="15" hidden="false" customHeight="false" outlineLevel="0" collapsed="false">
      <c r="A9" s="3" t="s">
        <v>21</v>
      </c>
      <c r="B9" s="3" t="s">
        <v>22</v>
      </c>
      <c r="C9" s="3" t="s">
        <v>23</v>
      </c>
      <c r="D9" s="3" t="s">
        <v>24</v>
      </c>
      <c r="E9" s="3" t="s">
        <v>25</v>
      </c>
    </row>
    <row r="10" customFormat="false" ht="15" hidden="false" customHeight="false" outlineLevel="0" collapsed="false">
      <c r="A10" s="0" t="s">
        <v>28</v>
      </c>
      <c r="B10" s="4" t="n">
        <f aca="false">Assumptions!B3</f>
        <v>840000</v>
      </c>
      <c r="C10" s="4" t="n">
        <f aca="false">Data!C5 * Assumptions!B15 * 12</f>
        <v>559632</v>
      </c>
      <c r="D10" s="4" t="n">
        <f aca="false">Data!D5 * Assumptions!B15 * 12</f>
        <v>641376</v>
      </c>
      <c r="E10" s="4" t="n">
        <f aca="false">Data!E5 * Assumptions!B15 * 12</f>
        <v>723120</v>
      </c>
    </row>
    <row r="12" customFormat="false" ht="15" hidden="false" customHeight="false" outlineLevel="0" collapsed="false">
      <c r="A12" s="8" t="s">
        <v>29</v>
      </c>
    </row>
    <row r="13" customFormat="false" ht="15" hidden="false" customHeight="false" outlineLevel="0" collapsed="false">
      <c r="A13" s="3" t="s">
        <v>21</v>
      </c>
      <c r="B13" s="3" t="s">
        <v>22</v>
      </c>
      <c r="C13" s="3" t="s">
        <v>23</v>
      </c>
      <c r="D13" s="3" t="s">
        <v>24</v>
      </c>
      <c r="E13" s="3" t="s">
        <v>25</v>
      </c>
    </row>
    <row r="14" customFormat="false" ht="15" hidden="false" customHeight="false" outlineLevel="0" collapsed="false">
      <c r="A14" s="0" t="s">
        <v>30</v>
      </c>
      <c r="B14" s="4" t="n">
        <f aca="false">Assumptions!B3</f>
        <v>840000</v>
      </c>
      <c r="C14" s="4" t="n">
        <f aca="false">Assumptions!B16</f>
        <v>840000</v>
      </c>
      <c r="D14" s="4" t="n">
        <f aca="false">Assumptions!B16</f>
        <v>840000</v>
      </c>
      <c r="E14" s="4" t="n">
        <f aca="false">Assumptions!B16</f>
        <v>840000</v>
      </c>
    </row>
    <row r="16" customFormat="false" ht="15" hidden="false" customHeight="false" outlineLevel="0" collapsed="false">
      <c r="A16" s="8" t="s">
        <v>31</v>
      </c>
    </row>
    <row r="17" customFormat="false" ht="15" hidden="false" customHeight="false" outlineLevel="0" collapsed="false">
      <c r="A17" s="3" t="s">
        <v>21</v>
      </c>
      <c r="B17" s="3" t="s">
        <v>22</v>
      </c>
      <c r="C17" s="3" t="s">
        <v>23</v>
      </c>
      <c r="D17" s="3" t="s">
        <v>24</v>
      </c>
      <c r="E17" s="3" t="s">
        <v>25</v>
      </c>
    </row>
    <row r="18" customFormat="false" ht="15" hidden="false" customHeight="false" outlineLevel="0" collapsed="false">
      <c r="A18" s="0" t="s">
        <v>32</v>
      </c>
      <c r="B18" s="4" t="n">
        <f aca="false">Assumptions!B3</f>
        <v>840000</v>
      </c>
      <c r="C18" s="4" t="n">
        <f aca="false">Assumptions!B3 * Assumptions!B24</f>
        <v>296520</v>
      </c>
      <c r="D18" s="4" t="n">
        <f aca="false">Assumptions!B3 * Assumptions!B24</f>
        <v>296520</v>
      </c>
      <c r="E18" s="4" t="n">
        <f aca="false">Assumptions!B3 * Assumptions!B24</f>
        <v>296520</v>
      </c>
    </row>
    <row r="20" customFormat="false" ht="15" hidden="false" customHeight="false" outlineLevel="0" collapsed="false">
      <c r="A20" s="8" t="s">
        <v>33</v>
      </c>
    </row>
    <row r="21" customFormat="false" ht="15" hidden="false" customHeight="false" outlineLevel="0" collapsed="false">
      <c r="A21" s="3" t="s">
        <v>21</v>
      </c>
      <c r="B21" s="3" t="s">
        <v>22</v>
      </c>
      <c r="C21" s="3" t="s">
        <v>23</v>
      </c>
      <c r="D21" s="3" t="s">
        <v>24</v>
      </c>
      <c r="E21" s="3" t="s">
        <v>25</v>
      </c>
    </row>
    <row r="22" customFormat="false" ht="15" hidden="false" customHeight="false" outlineLevel="0" collapsed="false">
      <c r="A22" s="0" t="s">
        <v>34</v>
      </c>
      <c r="B22" s="10" t="n">
        <v>0</v>
      </c>
      <c r="C22" s="11" t="n">
        <f aca="false">Data!C10 - Data!C14</f>
        <v>-280368</v>
      </c>
      <c r="D22" s="11" t="n">
        <f aca="false">Data!D10 - Data!D14</f>
        <v>-198624</v>
      </c>
      <c r="E22" s="11" t="n">
        <f aca="false">Data!E10 - Data!E14</f>
        <v>-116880</v>
      </c>
    </row>
    <row r="23" customFormat="false" ht="15" hidden="false" customHeight="false" outlineLevel="0" collapsed="false">
      <c r="A23" s="0" t="s">
        <v>35</v>
      </c>
      <c r="B23" s="10" t="n">
        <v>0</v>
      </c>
      <c r="C23" s="11" t="n">
        <f aca="false">Data!C22</f>
        <v>-280368</v>
      </c>
      <c r="D23" s="11" t="n">
        <f aca="false">Data!C22 + Data!D22</f>
        <v>-478992</v>
      </c>
      <c r="E23" s="11" t="n">
        <f aca="false">Data!C22 + Data!D22 + Data!E22</f>
        <v>-595872</v>
      </c>
    </row>
    <row r="25" customFormat="false" ht="15" hidden="false" customHeight="false" outlineLevel="0" collapsed="false">
      <c r="A25" s="8" t="s">
        <v>36</v>
      </c>
    </row>
    <row r="26" customFormat="false" ht="15" hidden="false" customHeight="false" outlineLevel="0" collapsed="false">
      <c r="A26" s="3" t="s">
        <v>21</v>
      </c>
      <c r="B26" s="3" t="s">
        <v>22</v>
      </c>
      <c r="C26" s="3" t="s">
        <v>23</v>
      </c>
      <c r="D26" s="3" t="s">
        <v>24</v>
      </c>
      <c r="E26" s="3" t="s">
        <v>25</v>
      </c>
    </row>
    <row r="27" customFormat="false" ht="15" hidden="false" customHeight="false" outlineLevel="0" collapsed="false">
      <c r="A27" s="0" t="s">
        <v>37</v>
      </c>
      <c r="B27" s="4" t="n">
        <f aca="false">Assumptions!B3 * Assumptions!B10</f>
        <v>596400</v>
      </c>
      <c r="C27" s="4" t="n">
        <f aca="false">Data!C10 * Assumptions!B10</f>
        <v>397338.72</v>
      </c>
      <c r="D27" s="4" t="n">
        <f aca="false">Data!D10 * Assumptions!B10</f>
        <v>455376.96</v>
      </c>
      <c r="E27" s="4" t="n">
        <f aca="false">Data!E10 * Assumptions!B10</f>
        <v>513415.2</v>
      </c>
    </row>
    <row r="29" customFormat="false" ht="15" hidden="false" customHeight="false" outlineLevel="0" collapsed="false">
      <c r="A29" s="8" t="s">
        <v>38</v>
      </c>
    </row>
    <row r="30" customFormat="false" ht="15" hidden="false" customHeight="false" outlineLevel="0" collapsed="false">
      <c r="A30" s="3" t="s">
        <v>21</v>
      </c>
      <c r="B30" s="3" t="s">
        <v>22</v>
      </c>
      <c r="C30" s="3" t="s">
        <v>23</v>
      </c>
      <c r="D30" s="3" t="s">
        <v>24</v>
      </c>
      <c r="E30" s="3" t="s">
        <v>25</v>
      </c>
    </row>
    <row r="31" customFormat="false" ht="15" hidden="false" customHeight="false" outlineLevel="0" collapsed="false">
      <c r="A31" s="0" t="s">
        <v>39</v>
      </c>
      <c r="B31" s="12" t="n">
        <f aca="false">Assumptions!B6 / Assumptions!B5</f>
        <v>0.626760563380282</v>
      </c>
      <c r="C31" s="6"/>
      <c r="D31" s="6"/>
      <c r="E31" s="6"/>
    </row>
    <row r="32" customFormat="false" ht="15" hidden="false" customHeight="false" outlineLevel="0" collapsed="false">
      <c r="A32" s="0" t="s">
        <v>40</v>
      </c>
      <c r="B32" s="12" t="n">
        <f aca="false">Assumptions!B8 / Assumptions!B7</f>
        <v>0.650485436893204</v>
      </c>
      <c r="C32" s="6"/>
      <c r="D32" s="6"/>
      <c r="E32" s="6"/>
    </row>
    <row r="33" customFormat="false" ht="15" hidden="false" customHeight="false" outlineLevel="0" collapsed="false">
      <c r="A33" s="0" t="s">
        <v>41</v>
      </c>
      <c r="C33" s="4" t="n">
        <f aca="false">Assumptions!B3 - Data!C10</f>
        <v>280368</v>
      </c>
    </row>
    <row r="34" customFormat="false" ht="15" hidden="false" customHeight="false" outlineLevel="0" collapsed="false">
      <c r="A34" s="0" t="s">
        <v>42</v>
      </c>
      <c r="B34" s="12" t="n">
        <f aca="false">1 - Assumptions!B24</f>
        <v>0.647</v>
      </c>
      <c r="C34" s="6"/>
      <c r="D34" s="6"/>
      <c r="E34" s="6"/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1"/>
    <col collapsed="false" customWidth="true" hidden="false" outlineLevel="0" max="2" min="2" style="0" width="8"/>
    <col collapsed="false" customWidth="true" hidden="false" outlineLevel="0" max="3" min="3" style="0" width="60"/>
  </cols>
  <sheetData>
    <row r="1" customFormat="false" ht="15" hidden="false" customHeight="false" outlineLevel="0" collapsed="false">
      <c r="A1" s="3" t="s">
        <v>43</v>
      </c>
      <c r="B1" s="3" t="s">
        <v>44</v>
      </c>
      <c r="C1" s="3" t="s">
        <v>45</v>
      </c>
    </row>
    <row r="2" customFormat="false" ht="15" hidden="false" customHeight="false" outlineLevel="0" collapsed="false">
      <c r="A2" s="2" t="s">
        <v>46</v>
      </c>
    </row>
    <row r="3" customFormat="false" ht="23.85" hidden="false" customHeight="false" outlineLevel="0" collapsed="false">
      <c r="A3" s="0" t="s">
        <v>47</v>
      </c>
      <c r="B3" s="13" t="n">
        <v>840000</v>
      </c>
      <c r="C3" s="7" t="s">
        <v>48</v>
      </c>
    </row>
    <row r="4" customFormat="false" ht="15" hidden="false" customHeight="false" outlineLevel="0" collapsed="false">
      <c r="A4" s="0" t="s">
        <v>49</v>
      </c>
      <c r="B4" s="13" t="n">
        <v>890000</v>
      </c>
      <c r="C4" s="7" t="s">
        <v>50</v>
      </c>
    </row>
    <row r="5" customFormat="false" ht="15" hidden="false" customHeight="false" outlineLevel="0" collapsed="false">
      <c r="A5" s="0" t="s">
        <v>51</v>
      </c>
      <c r="B5" s="14" t="n">
        <v>14200</v>
      </c>
      <c r="C5" s="7" t="s">
        <v>52</v>
      </c>
    </row>
    <row r="6" customFormat="false" ht="15" hidden="false" customHeight="false" outlineLevel="0" collapsed="false">
      <c r="A6" s="0" t="s">
        <v>53</v>
      </c>
      <c r="B6" s="14" t="n">
        <v>8900</v>
      </c>
      <c r="C6" s="7" t="s">
        <v>54</v>
      </c>
    </row>
    <row r="7" customFormat="false" ht="15" hidden="false" customHeight="false" outlineLevel="0" collapsed="false">
      <c r="A7" s="0" t="s">
        <v>55</v>
      </c>
      <c r="B7" s="14" t="n">
        <v>412</v>
      </c>
      <c r="C7" s="7" t="s">
        <v>56</v>
      </c>
    </row>
    <row r="8" customFormat="false" ht="15" hidden="false" customHeight="false" outlineLevel="0" collapsed="false">
      <c r="A8" s="0" t="s">
        <v>57</v>
      </c>
      <c r="B8" s="14" t="n">
        <v>268</v>
      </c>
      <c r="C8" s="7" t="s">
        <v>58</v>
      </c>
    </row>
    <row r="9" customFormat="false" ht="23.85" hidden="false" customHeight="false" outlineLevel="0" collapsed="false">
      <c r="A9" s="0" t="s">
        <v>59</v>
      </c>
      <c r="B9" s="14" t="n">
        <v>144</v>
      </c>
      <c r="C9" s="7" t="s">
        <v>60</v>
      </c>
    </row>
    <row r="10" customFormat="false" ht="15" hidden="false" customHeight="false" outlineLevel="0" collapsed="false">
      <c r="A10" s="0" t="s">
        <v>61</v>
      </c>
      <c r="B10" s="15" t="n">
        <v>0.71</v>
      </c>
      <c r="C10" s="7" t="s">
        <v>62</v>
      </c>
    </row>
    <row r="11" customFormat="false" ht="15" hidden="false" customHeight="false" outlineLevel="0" collapsed="false">
      <c r="A11" s="0" t="s">
        <v>63</v>
      </c>
      <c r="B11" s="13" t="n">
        <v>244000</v>
      </c>
      <c r="C11" s="7" t="s">
        <v>64</v>
      </c>
    </row>
    <row r="12" customFormat="false" ht="23.85" hidden="false" customHeight="false" outlineLevel="0" collapsed="false">
      <c r="A12" s="0" t="s">
        <v>65</v>
      </c>
      <c r="B12" s="13" t="n">
        <v>96000</v>
      </c>
      <c r="C12" s="7" t="s">
        <v>66</v>
      </c>
    </row>
    <row r="13" customFormat="false" ht="15" hidden="false" customHeight="false" outlineLevel="0" collapsed="false">
      <c r="A13" s="2" t="s">
        <v>67</v>
      </c>
    </row>
    <row r="14" customFormat="false" ht="23.85" hidden="false" customHeight="false" outlineLevel="0" collapsed="false">
      <c r="A14" s="0" t="s">
        <v>68</v>
      </c>
      <c r="B14" s="13" t="n">
        <v>560000</v>
      </c>
      <c r="C14" s="7" t="s">
        <v>69</v>
      </c>
    </row>
    <row r="15" customFormat="false" ht="46.25" hidden="false" customHeight="false" outlineLevel="0" collapsed="false">
      <c r="A15" s="0" t="s">
        <v>70</v>
      </c>
      <c r="B15" s="16" t="n">
        <v>5.24</v>
      </c>
      <c r="C15" s="7" t="s">
        <v>71</v>
      </c>
    </row>
    <row r="16" customFormat="false" ht="15" hidden="false" customHeight="false" outlineLevel="0" collapsed="false">
      <c r="A16" s="0" t="s">
        <v>72</v>
      </c>
      <c r="B16" s="13" t="n">
        <v>840000</v>
      </c>
      <c r="C16" s="7" t="s">
        <v>73</v>
      </c>
    </row>
    <row r="17" customFormat="false" ht="15" hidden="false" customHeight="false" outlineLevel="0" collapsed="false">
      <c r="A17" s="0" t="s">
        <v>74</v>
      </c>
      <c r="B17" s="13" t="n">
        <v>510000</v>
      </c>
      <c r="C17" s="7" t="s">
        <v>75</v>
      </c>
    </row>
    <row r="18" customFormat="false" ht="15" hidden="false" customHeight="false" outlineLevel="0" collapsed="false">
      <c r="A18" s="0" t="s">
        <v>76</v>
      </c>
      <c r="B18" s="13" t="n">
        <v>180000</v>
      </c>
      <c r="C18" s="7" t="s">
        <v>77</v>
      </c>
    </row>
    <row r="19" customFormat="false" ht="23.85" hidden="false" customHeight="false" outlineLevel="0" collapsed="false">
      <c r="A19" s="0" t="s">
        <v>78</v>
      </c>
      <c r="B19" s="13" t="n">
        <v>31000</v>
      </c>
      <c r="C19" s="7" t="s">
        <v>79</v>
      </c>
    </row>
    <row r="20" customFormat="false" ht="15" hidden="false" customHeight="false" outlineLevel="0" collapsed="false">
      <c r="A20" s="2" t="s">
        <v>80</v>
      </c>
    </row>
    <row r="21" customFormat="false" ht="46.25" hidden="false" customHeight="false" outlineLevel="0" collapsed="false">
      <c r="A21" s="0" t="s">
        <v>81</v>
      </c>
      <c r="B21" s="14" t="n">
        <v>8900</v>
      </c>
      <c r="C21" s="7" t="s">
        <v>82</v>
      </c>
    </row>
    <row r="22" customFormat="false" ht="68.65" hidden="false" customHeight="false" outlineLevel="0" collapsed="false">
      <c r="A22" s="0" t="s">
        <v>83</v>
      </c>
      <c r="B22" s="14" t="n">
        <v>10200</v>
      </c>
      <c r="C22" s="7" t="s">
        <v>84</v>
      </c>
    </row>
    <row r="23" customFormat="false" ht="68.65" hidden="false" customHeight="false" outlineLevel="0" collapsed="false">
      <c r="A23" s="0" t="s">
        <v>85</v>
      </c>
      <c r="B23" s="14" t="n">
        <v>11500</v>
      </c>
      <c r="C23" s="7" t="s">
        <v>86</v>
      </c>
    </row>
    <row r="24" customFormat="false" ht="46.25" hidden="false" customHeight="false" outlineLevel="0" collapsed="false">
      <c r="A24" s="0" t="s">
        <v>87</v>
      </c>
      <c r="B24" s="15" t="n">
        <v>0.353</v>
      </c>
      <c r="C24" s="7" t="s">
        <v>88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2026-09-18T21:11:48Z</dcterms:created>
  <dc:creator>openpyxl</dc:creator>
  <dc:description/>
  <dc:language>en-US</dc:language>
  <cp:lastModifiedBy/>
  <dcterms:modified xsi:type="dcterms:W3CDTF">2026-09-18T21:11:48Z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